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685" activeTab="0"/>
  </bookViews>
  <sheets>
    <sheet name="MORPH30" sheetId="1" r:id="rId1"/>
  </sheets>
  <definedNames>
    <definedName name="_xlnm.Print_Area" localSheetId="0">'MORPH30'!$A$1:$M$60</definedName>
  </definedNames>
  <calcPr fullCalcOnLoad="1"/>
</workbook>
</file>

<file path=xl/sharedStrings.xml><?xml version="1.0" encoding="utf-8"?>
<sst xmlns="http://schemas.openxmlformats.org/spreadsheetml/2006/main" count="52" uniqueCount="45">
  <si>
    <t>Morphometry Analysis Sheet</t>
  </si>
  <si>
    <t>Beekeeper :</t>
  </si>
  <si>
    <t>Colony Reference :</t>
  </si>
  <si>
    <t>Sample</t>
  </si>
  <si>
    <t>Number</t>
  </si>
  <si>
    <t>Percent</t>
  </si>
  <si>
    <t>All Black</t>
  </si>
  <si>
    <t>Spots</t>
  </si>
  <si>
    <t>1 Ring</t>
  </si>
  <si>
    <t>2 Rings</t>
  </si>
  <si>
    <t>&lt;0.3mm</t>
  </si>
  <si>
    <t>0.3 to 0.4 mm</t>
  </si>
  <si>
    <t>&gt;0.4mm</t>
  </si>
  <si>
    <t>Tomenta</t>
  </si>
  <si>
    <t>Broad</t>
  </si>
  <si>
    <t>Medium</t>
  </si>
  <si>
    <t>Narrow</t>
  </si>
  <si>
    <t>Minimum</t>
  </si>
  <si>
    <t>Maximum</t>
  </si>
  <si>
    <t>Average</t>
  </si>
  <si>
    <t>Enter the</t>
  </si>
  <si>
    <t>Beewings</t>
  </si>
  <si>
    <t>Result here</t>
  </si>
  <si>
    <t>Beewings D.S.</t>
  </si>
  <si>
    <t>Transparent</t>
  </si>
  <si>
    <t>device</t>
  </si>
  <si>
    <t>Beescales</t>
  </si>
  <si>
    <t>D.S.</t>
  </si>
  <si>
    <t>C.I.</t>
  </si>
  <si>
    <r>
      <t xml:space="preserve">            </t>
    </r>
    <r>
      <rPr>
        <b/>
        <sz val="10"/>
        <rFont val="MS Sans Serif"/>
        <family val="2"/>
      </rPr>
      <t xml:space="preserve">  Cubital Index</t>
    </r>
  </si>
  <si>
    <r>
      <t xml:space="preserve">                  </t>
    </r>
    <r>
      <rPr>
        <b/>
        <sz val="10"/>
        <rFont val="MS Sans Serif"/>
        <family val="2"/>
      </rPr>
      <t>Discoidal Shift</t>
    </r>
  </si>
  <si>
    <t>C.I. Measured</t>
  </si>
  <si>
    <t>on screen by</t>
  </si>
  <si>
    <t>D.S. Measured</t>
  </si>
  <si>
    <t xml:space="preserve"> on screen by</t>
  </si>
  <si>
    <t xml:space="preserve">         Overhairs</t>
  </si>
  <si>
    <t xml:space="preserve">    Colour</t>
  </si>
  <si>
    <t>Steven: Note the data from the Beewings</t>
  </si>
  <si>
    <t>program is pasted into the hidden</t>
  </si>
  <si>
    <t>to see this highlight both F and H cols</t>
  </si>
  <si>
    <t>then click format\columns\unhide</t>
  </si>
  <si>
    <t>column G between F and H. If you want</t>
  </si>
  <si>
    <t>There are formulae in all the cells in the</t>
  </si>
  <si>
    <t>yellow filled column E, do not put any</t>
  </si>
  <si>
    <t>data in other than via column 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</si>
</sst>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15" fontId="6" fillId="0" borderId="0" xfId="0" applyNumberFormat="1" applyFont="1" applyAlignment="1" applyProtection="1">
      <alignment horizontal="centerContinuous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3" xfId="0" applyFont="1" applyBorder="1" applyAlignment="1">
      <alignment horizontal="center"/>
    </xf>
    <xf numFmtId="0" fontId="0" fillId="0" borderId="3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15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2" fontId="4" fillId="2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Frequency Distribution of Cubital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39"/>
          <c:w val="0.876"/>
          <c:h val="0.75825"/>
        </c:manualLayout>
      </c:layout>
      <c:barChart>
        <c:barDir val="col"/>
        <c:grouping val="clustered"/>
        <c:varyColors val="0"/>
        <c:ser>
          <c:idx val="0"/>
          <c:order val="0"/>
          <c:tx>
            <c:v>Cubutal v No. In Sample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MORPH30!$C$41:$C$55</c:f>
              <c:numCache/>
            </c:numRef>
          </c:cat>
          <c:val>
            <c:numRef>
              <c:f>MORPH30!$D$41:$D$55</c:f>
              <c:numCache/>
            </c:numRef>
          </c:val>
        </c:ser>
        <c:gapWidth val="20"/>
        <c:axId val="42675497"/>
        <c:axId val="48535154"/>
      </c:barChart>
      <c:catAx>
        <c:axId val="426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Cubital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535154"/>
        <c:crosses val="autoZero"/>
        <c:auto val="0"/>
        <c:lblOffset val="100"/>
        <c:tickLblSkip val="2"/>
        <c:noMultiLvlLbl val="0"/>
      </c:catAx>
      <c:valAx>
        <c:axId val="4853515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Number in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7549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Cubital Index v Discoidal Shift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395"/>
          <c:w val="0.88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MORPH30!$E$9:$E$38</c:f>
              <c:numCache/>
            </c:numRef>
          </c:xVal>
          <c:yVal>
            <c:numRef>
              <c:f>MORPH30!$C$9:$C$38</c:f>
              <c:numCache/>
            </c:numRef>
          </c:yVal>
          <c:smooth val="0"/>
        </c:ser>
        <c:axId val="34163203"/>
        <c:axId val="39033372"/>
      </c:scatterChart>
      <c:valAx>
        <c:axId val="3416320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Discoidal Shift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33372"/>
        <c:crossesAt val="1"/>
        <c:crossBetween val="midCat"/>
        <c:dispUnits/>
        <c:majorUnit val="5"/>
      </c:valAx>
      <c:valAx>
        <c:axId val="39033372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Cubital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163203"/>
        <c:crossesAt val="-10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0</xdr:rowOff>
    </xdr:from>
    <xdr:to>
      <xdr:col>4</xdr:col>
      <xdr:colOff>800100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85725" y="6391275"/>
        <a:ext cx="3467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39</xdr:row>
      <xdr:rowOff>0</xdr:rowOff>
    </xdr:from>
    <xdr:to>
      <xdr:col>13</xdr:col>
      <xdr:colOff>0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4305300" y="6391275"/>
        <a:ext cx="3581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5">
      <selection activeCell="O26" sqref="O26"/>
    </sheetView>
  </sheetViews>
  <sheetFormatPr defaultColWidth="9.140625" defaultRowHeight="12.75"/>
  <cols>
    <col min="2" max="2" width="9.28125" style="0" customWidth="1"/>
    <col min="3" max="3" width="10.57421875" style="0" customWidth="1"/>
    <col min="4" max="4" width="12.28125" style="0" customWidth="1"/>
    <col min="5" max="5" width="12.57421875" style="0" customWidth="1"/>
    <col min="6" max="6" width="12.00390625" style="0" customWidth="1"/>
    <col min="7" max="7" width="15.28125" style="26" hidden="1" customWidth="1"/>
    <col min="11" max="11" width="8.421875" style="0" customWidth="1"/>
    <col min="12" max="12" width="8.140625" style="0" customWidth="1"/>
    <col min="13" max="13" width="8.421875" style="0" customWidth="1"/>
  </cols>
  <sheetData>
    <row r="1" spans="2:12" ht="15.75">
      <c r="B1" s="17" t="s">
        <v>0</v>
      </c>
      <c r="C1" s="17"/>
      <c r="D1" s="17"/>
      <c r="E1" s="17"/>
      <c r="F1" s="17"/>
      <c r="G1" s="25"/>
      <c r="H1" s="17"/>
      <c r="I1" s="18"/>
      <c r="J1" s="18"/>
      <c r="K1" s="18"/>
      <c r="L1" s="18"/>
    </row>
    <row r="2" spans="2:12" ht="15.75">
      <c r="B2" s="11" t="s">
        <v>1</v>
      </c>
      <c r="C2" s="17"/>
      <c r="D2" s="17"/>
      <c r="E2" s="17"/>
      <c r="F2" s="17"/>
      <c r="H2" s="19"/>
      <c r="I2" s="22"/>
      <c r="J2" s="19"/>
      <c r="K2" s="20">
        <f ca="1">TODAY()</f>
        <v>37555</v>
      </c>
      <c r="L2" s="18"/>
    </row>
    <row r="3" spans="2:12" ht="12.75">
      <c r="B3" s="36" t="s">
        <v>29</v>
      </c>
      <c r="C3" s="37"/>
      <c r="D3" s="38"/>
      <c r="E3" s="39" t="s">
        <v>30</v>
      </c>
      <c r="F3" s="39"/>
      <c r="G3" s="40"/>
      <c r="H3" s="41"/>
      <c r="I3" s="19"/>
      <c r="J3" s="19"/>
      <c r="K3" s="19"/>
      <c r="L3" s="19"/>
    </row>
    <row r="4" spans="2:12" ht="12.75">
      <c r="B4" s="42"/>
      <c r="C4" s="43"/>
      <c r="D4" s="7"/>
      <c r="E4" s="44"/>
      <c r="F4" s="45"/>
      <c r="G4" s="46"/>
      <c r="H4" s="8"/>
      <c r="I4" s="11" t="s">
        <v>2</v>
      </c>
      <c r="J4" s="3"/>
      <c r="K4" s="3"/>
      <c r="L4" s="3"/>
    </row>
    <row r="5" spans="2:8" ht="12.75">
      <c r="B5" s="47"/>
      <c r="C5" s="48"/>
      <c r="D5" s="48" t="s">
        <v>31</v>
      </c>
      <c r="E5" s="48"/>
      <c r="F5" s="48" t="s">
        <v>33</v>
      </c>
      <c r="G5" s="48" t="s">
        <v>20</v>
      </c>
      <c r="H5" s="49"/>
    </row>
    <row r="6" spans="1:13" ht="12.75">
      <c r="A6" s="28" t="s">
        <v>3</v>
      </c>
      <c r="B6" s="50" t="s">
        <v>26</v>
      </c>
      <c r="C6" s="50" t="s">
        <v>21</v>
      </c>
      <c r="D6" s="50" t="s">
        <v>32</v>
      </c>
      <c r="E6" s="50" t="s">
        <v>21</v>
      </c>
      <c r="F6" s="50" t="s">
        <v>34</v>
      </c>
      <c r="G6" s="51" t="s">
        <v>23</v>
      </c>
      <c r="H6" s="50" t="s">
        <v>26</v>
      </c>
      <c r="L6" s="4" t="s">
        <v>4</v>
      </c>
      <c r="M6" s="4" t="s">
        <v>5</v>
      </c>
    </row>
    <row r="7" spans="1:12" ht="12.75">
      <c r="A7" s="28" t="s">
        <v>4</v>
      </c>
      <c r="B7" s="50" t="s">
        <v>28</v>
      </c>
      <c r="C7" s="50" t="s">
        <v>28</v>
      </c>
      <c r="D7" s="50" t="s">
        <v>24</v>
      </c>
      <c r="E7" s="50" t="s">
        <v>27</v>
      </c>
      <c r="F7" s="50" t="s">
        <v>24</v>
      </c>
      <c r="G7" s="50" t="s">
        <v>22</v>
      </c>
      <c r="H7" s="50" t="s">
        <v>27</v>
      </c>
      <c r="J7" s="14" t="s">
        <v>36</v>
      </c>
      <c r="K7" s="5"/>
      <c r="L7" s="5"/>
    </row>
    <row r="8" spans="1:13" ht="12.75">
      <c r="A8" s="2"/>
      <c r="B8" s="52"/>
      <c r="C8" s="53"/>
      <c r="D8" s="54" t="s">
        <v>25</v>
      </c>
      <c r="E8" s="53"/>
      <c r="F8" s="54" t="s">
        <v>25</v>
      </c>
      <c r="G8" s="55"/>
      <c r="H8" s="52"/>
      <c r="J8" s="12" t="s">
        <v>6</v>
      </c>
      <c r="K8" s="13"/>
      <c r="L8" s="21">
        <v>0</v>
      </c>
      <c r="M8" s="10">
        <f>(L8/30)*100</f>
        <v>0</v>
      </c>
    </row>
    <row r="9" spans="1:13" ht="12.75">
      <c r="A9" s="2">
        <v>1</v>
      </c>
      <c r="B9">
        <v>1.7</v>
      </c>
      <c r="C9">
        <v>1.696</v>
      </c>
      <c r="D9" s="35">
        <v>1.7</v>
      </c>
      <c r="E9" s="60">
        <f>G9*7</f>
        <v>-4.6949</v>
      </c>
      <c r="F9" s="27">
        <v>-4</v>
      </c>
      <c r="G9">
        <v>-0.6707</v>
      </c>
      <c r="H9">
        <v>-4.6</v>
      </c>
      <c r="J9" s="12" t="s">
        <v>7</v>
      </c>
      <c r="K9" s="13"/>
      <c r="L9" s="21">
        <v>0</v>
      </c>
      <c r="M9" s="10">
        <f>(L9/30)*100</f>
        <v>0</v>
      </c>
    </row>
    <row r="10" spans="1:13" ht="12.75">
      <c r="A10" s="2">
        <v>2</v>
      </c>
      <c r="B10">
        <v>2</v>
      </c>
      <c r="C10">
        <v>2.045</v>
      </c>
      <c r="D10" s="35">
        <v>2.1</v>
      </c>
      <c r="E10" s="60">
        <f aca="true" t="shared" si="0" ref="E10:E38">G10*7</f>
        <v>1.9705</v>
      </c>
      <c r="F10" s="27">
        <v>1.9</v>
      </c>
      <c r="G10">
        <v>0.2815</v>
      </c>
      <c r="H10">
        <v>1.9</v>
      </c>
      <c r="J10" s="12" t="s">
        <v>8</v>
      </c>
      <c r="K10" s="13"/>
      <c r="L10" s="21">
        <v>0</v>
      </c>
      <c r="M10" s="10">
        <f>(L10/30)*100</f>
        <v>0</v>
      </c>
    </row>
    <row r="11" spans="1:13" ht="12.75">
      <c r="A11" s="2">
        <v>3</v>
      </c>
      <c r="B11">
        <v>1.6</v>
      </c>
      <c r="C11">
        <v>1.648</v>
      </c>
      <c r="D11" s="35">
        <v>1.6</v>
      </c>
      <c r="E11" s="60">
        <f t="shared" si="0"/>
        <v>0.4242</v>
      </c>
      <c r="F11" s="27">
        <v>0.5</v>
      </c>
      <c r="G11">
        <v>0.0606</v>
      </c>
      <c r="H11">
        <v>0.4</v>
      </c>
      <c r="J11" s="12" t="s">
        <v>9</v>
      </c>
      <c r="K11" s="13"/>
      <c r="L11" s="21">
        <v>0</v>
      </c>
      <c r="M11" s="10">
        <f>(L11/30)*100</f>
        <v>0</v>
      </c>
    </row>
    <row r="12" spans="1:12" ht="12.75">
      <c r="A12" s="2">
        <v>4</v>
      </c>
      <c r="B12">
        <v>1.8</v>
      </c>
      <c r="C12">
        <v>1.849</v>
      </c>
      <c r="D12" s="35">
        <v>1.7</v>
      </c>
      <c r="E12" s="60">
        <f t="shared" si="0"/>
        <v>0.6405</v>
      </c>
      <c r="F12" s="27">
        <v>0.8</v>
      </c>
      <c r="G12">
        <v>0.0915</v>
      </c>
      <c r="H12">
        <v>0.6</v>
      </c>
      <c r="I12" s="6"/>
      <c r="J12" s="5"/>
      <c r="K12" s="5"/>
      <c r="L12" s="5"/>
    </row>
    <row r="13" spans="1:9" ht="12.75">
      <c r="A13" s="2">
        <v>5</v>
      </c>
      <c r="B13">
        <v>1.7</v>
      </c>
      <c r="C13">
        <v>1.657</v>
      </c>
      <c r="D13" s="35">
        <v>1.7</v>
      </c>
      <c r="E13" s="60">
        <f t="shared" si="0"/>
        <v>1.7185</v>
      </c>
      <c r="F13" s="27">
        <v>1.9</v>
      </c>
      <c r="G13">
        <v>0.2455</v>
      </c>
      <c r="H13">
        <v>1.6</v>
      </c>
      <c r="I13" s="1"/>
    </row>
    <row r="14" spans="1:12" ht="12.75">
      <c r="A14" s="2">
        <v>6</v>
      </c>
      <c r="B14">
        <v>1.8</v>
      </c>
      <c r="C14">
        <v>1.78</v>
      </c>
      <c r="D14" s="35">
        <v>1.75</v>
      </c>
      <c r="E14" s="60">
        <f t="shared" si="0"/>
        <v>0.8932</v>
      </c>
      <c r="F14" s="27">
        <v>1</v>
      </c>
      <c r="G14">
        <v>0.1276</v>
      </c>
      <c r="H14">
        <v>0.9</v>
      </c>
      <c r="J14" s="16" t="s">
        <v>35</v>
      </c>
      <c r="K14" s="7"/>
      <c r="L14" s="7"/>
    </row>
    <row r="15" spans="1:13" ht="12.75">
      <c r="A15" s="2">
        <v>7</v>
      </c>
      <c r="B15">
        <v>1.8</v>
      </c>
      <c r="C15">
        <v>1.753</v>
      </c>
      <c r="D15" s="35">
        <v>1.7</v>
      </c>
      <c r="E15" s="60">
        <f t="shared" si="0"/>
        <v>-1.8710999999999998</v>
      </c>
      <c r="F15" s="27">
        <v>-1.8</v>
      </c>
      <c r="G15">
        <v>-0.2673</v>
      </c>
      <c r="H15">
        <v>-1.8</v>
      </c>
      <c r="J15" s="12" t="s">
        <v>10</v>
      </c>
      <c r="K15" s="13"/>
      <c r="L15" s="21">
        <v>0</v>
      </c>
      <c r="M15" s="10">
        <f>(L15/30)*100</f>
        <v>0</v>
      </c>
    </row>
    <row r="16" spans="1:13" ht="12.75">
      <c r="A16" s="2">
        <v>8</v>
      </c>
      <c r="B16">
        <v>1.7</v>
      </c>
      <c r="C16">
        <v>1.663</v>
      </c>
      <c r="D16" s="35">
        <v>1.7</v>
      </c>
      <c r="E16" s="60">
        <f t="shared" si="0"/>
        <v>-3.066</v>
      </c>
      <c r="F16" s="27">
        <v>-2</v>
      </c>
      <c r="G16">
        <v>-0.438</v>
      </c>
      <c r="H16">
        <v>-3</v>
      </c>
      <c r="J16" s="12" t="s">
        <v>11</v>
      </c>
      <c r="K16" s="13"/>
      <c r="L16" s="21">
        <v>0</v>
      </c>
      <c r="M16" s="10">
        <f>(L16/30)*100</f>
        <v>0</v>
      </c>
    </row>
    <row r="17" spans="1:13" ht="12.75">
      <c r="A17" s="2">
        <v>9</v>
      </c>
      <c r="B17">
        <v>1.9</v>
      </c>
      <c r="C17">
        <v>1.868</v>
      </c>
      <c r="D17" s="35">
        <v>1.8</v>
      </c>
      <c r="E17" s="60">
        <f t="shared" si="0"/>
        <v>2.9169</v>
      </c>
      <c r="F17" s="27">
        <v>3</v>
      </c>
      <c r="G17">
        <v>0.4167</v>
      </c>
      <c r="H17">
        <v>2.8</v>
      </c>
      <c r="J17" s="12" t="s">
        <v>12</v>
      </c>
      <c r="K17" s="13"/>
      <c r="L17" s="21">
        <v>0</v>
      </c>
      <c r="M17" s="10">
        <f>(L17/30)*100</f>
        <v>0</v>
      </c>
    </row>
    <row r="18" spans="1:9" ht="12.75">
      <c r="A18" s="2">
        <v>10</v>
      </c>
      <c r="B18">
        <v>2.1</v>
      </c>
      <c r="C18">
        <v>2.088</v>
      </c>
      <c r="D18" s="35">
        <v>2.2</v>
      </c>
      <c r="E18" s="60">
        <f t="shared" si="0"/>
        <v>1.7626000000000002</v>
      </c>
      <c r="F18" s="27">
        <v>2</v>
      </c>
      <c r="G18">
        <v>0.2518</v>
      </c>
      <c r="H18">
        <v>1.7</v>
      </c>
      <c r="I18" s="1"/>
    </row>
    <row r="19" spans="1:9" ht="12.75">
      <c r="A19" s="2">
        <v>11</v>
      </c>
      <c r="B19">
        <v>1.8</v>
      </c>
      <c r="C19">
        <v>1.777</v>
      </c>
      <c r="D19" s="35">
        <v>1.7</v>
      </c>
      <c r="E19" s="60">
        <f t="shared" si="0"/>
        <v>1.0682</v>
      </c>
      <c r="F19" s="27">
        <v>1</v>
      </c>
      <c r="G19">
        <v>0.1526</v>
      </c>
      <c r="H19">
        <v>1</v>
      </c>
      <c r="I19" s="1"/>
    </row>
    <row r="20" spans="1:13" ht="12.75">
      <c r="A20" s="2">
        <v>12</v>
      </c>
      <c r="B20">
        <v>2</v>
      </c>
      <c r="C20">
        <v>2.017</v>
      </c>
      <c r="D20" s="35">
        <v>2</v>
      </c>
      <c r="E20" s="60">
        <f t="shared" si="0"/>
        <v>0.6111</v>
      </c>
      <c r="F20" s="27">
        <v>0.6</v>
      </c>
      <c r="G20">
        <v>0.0873</v>
      </c>
      <c r="H20">
        <v>0.6</v>
      </c>
      <c r="J20" s="16" t="s">
        <v>13</v>
      </c>
      <c r="K20" s="15"/>
      <c r="L20" s="7"/>
      <c r="M20" s="7"/>
    </row>
    <row r="21" spans="1:13" ht="12.75">
      <c r="A21" s="2">
        <v>13</v>
      </c>
      <c r="B21">
        <v>1.7</v>
      </c>
      <c r="C21">
        <v>1.708</v>
      </c>
      <c r="D21" s="35">
        <v>1.7</v>
      </c>
      <c r="E21" s="60">
        <f t="shared" si="0"/>
        <v>-1.1074000000000002</v>
      </c>
      <c r="F21" s="27">
        <v>-1.7</v>
      </c>
      <c r="G21">
        <v>-0.1582</v>
      </c>
      <c r="H21">
        <v>-1.1</v>
      </c>
      <c r="J21" s="12" t="s">
        <v>14</v>
      </c>
      <c r="K21" s="13"/>
      <c r="L21" s="21">
        <v>0</v>
      </c>
      <c r="M21" s="10">
        <f>(L21/30)*100</f>
        <v>0</v>
      </c>
    </row>
    <row r="22" spans="1:13" ht="12.75">
      <c r="A22" s="2">
        <v>14</v>
      </c>
      <c r="B22">
        <v>1.9</v>
      </c>
      <c r="C22">
        <v>1.883</v>
      </c>
      <c r="D22" s="35">
        <v>1.85</v>
      </c>
      <c r="E22" s="60">
        <f t="shared" si="0"/>
        <v>0.1645</v>
      </c>
      <c r="F22" s="27">
        <v>0</v>
      </c>
      <c r="G22">
        <v>0.0235</v>
      </c>
      <c r="H22">
        <v>0.2</v>
      </c>
      <c r="J22" s="12" t="s">
        <v>15</v>
      </c>
      <c r="K22" s="13"/>
      <c r="L22" s="21">
        <v>0</v>
      </c>
      <c r="M22" s="10">
        <f>(L22/30)*100</f>
        <v>0</v>
      </c>
    </row>
    <row r="23" spans="1:13" ht="12.75">
      <c r="A23" s="2">
        <v>15</v>
      </c>
      <c r="B23">
        <v>2</v>
      </c>
      <c r="C23">
        <v>2.049</v>
      </c>
      <c r="D23" s="35">
        <v>2</v>
      </c>
      <c r="E23" s="60">
        <f t="shared" si="0"/>
        <v>3.9585</v>
      </c>
      <c r="F23" s="27">
        <v>4</v>
      </c>
      <c r="G23">
        <v>0.5655</v>
      </c>
      <c r="H23">
        <v>3.9</v>
      </c>
      <c r="J23" s="12" t="s">
        <v>16</v>
      </c>
      <c r="K23" s="13"/>
      <c r="L23" s="21">
        <v>0</v>
      </c>
      <c r="M23" s="10">
        <f>(L23/30)*100</f>
        <v>0</v>
      </c>
    </row>
    <row r="24" spans="1:8" ht="12.75">
      <c r="A24" s="2">
        <v>16</v>
      </c>
      <c r="B24">
        <v>1.7</v>
      </c>
      <c r="C24">
        <v>1.736</v>
      </c>
      <c r="D24" s="35">
        <v>1.7</v>
      </c>
      <c r="E24" s="60">
        <f t="shared" si="0"/>
        <v>-1.2306000000000001</v>
      </c>
      <c r="F24" s="27">
        <v>-1.2</v>
      </c>
      <c r="G24">
        <v>-0.1758</v>
      </c>
      <c r="H24">
        <v>-1.4</v>
      </c>
    </row>
    <row r="25" spans="1:8" ht="12.75">
      <c r="A25" s="2">
        <v>17</v>
      </c>
      <c r="B25">
        <v>1.7</v>
      </c>
      <c r="C25">
        <v>1.696</v>
      </c>
      <c r="D25" s="35">
        <v>1.65</v>
      </c>
      <c r="E25" s="60">
        <f t="shared" si="0"/>
        <v>2.5137</v>
      </c>
      <c r="F25" s="27">
        <v>2.8</v>
      </c>
      <c r="G25">
        <v>0.3591</v>
      </c>
      <c r="H25">
        <v>2.8</v>
      </c>
    </row>
    <row r="26" spans="1:13" ht="12.75">
      <c r="A26" s="2">
        <v>18</v>
      </c>
      <c r="B26">
        <v>1.9</v>
      </c>
      <c r="C26">
        <v>1.887</v>
      </c>
      <c r="D26" s="35">
        <v>1.8</v>
      </c>
      <c r="E26" s="60">
        <f t="shared" si="0"/>
        <v>-0.3052</v>
      </c>
      <c r="F26" s="27">
        <v>0</v>
      </c>
      <c r="G26">
        <v>-0.0436</v>
      </c>
      <c r="H26">
        <v>-0.3</v>
      </c>
      <c r="I26" s="32"/>
      <c r="J26" s="56" t="s">
        <v>37</v>
      </c>
      <c r="K26" s="57"/>
      <c r="L26" s="58"/>
      <c r="M26" s="58"/>
    </row>
    <row r="27" spans="1:13" ht="12.75">
      <c r="A27" s="2">
        <v>19</v>
      </c>
      <c r="B27">
        <v>1.9</v>
      </c>
      <c r="C27">
        <v>1.901</v>
      </c>
      <c r="D27" s="35">
        <v>1.9</v>
      </c>
      <c r="E27" s="60">
        <f t="shared" si="0"/>
        <v>3.6449000000000003</v>
      </c>
      <c r="F27" s="27">
        <v>4</v>
      </c>
      <c r="G27">
        <v>0.5207</v>
      </c>
      <c r="H27">
        <v>4.1</v>
      </c>
      <c r="I27" s="33"/>
      <c r="J27" s="59" t="s">
        <v>38</v>
      </c>
      <c r="K27" s="57"/>
      <c r="L27" s="58"/>
      <c r="M27" s="58"/>
    </row>
    <row r="28" spans="1:13" ht="12.75">
      <c r="A28" s="2">
        <v>20</v>
      </c>
      <c r="B28">
        <v>1.9</v>
      </c>
      <c r="C28">
        <v>1.913</v>
      </c>
      <c r="D28" s="35">
        <v>1.8</v>
      </c>
      <c r="E28" s="60">
        <f t="shared" si="0"/>
        <v>-2.5508</v>
      </c>
      <c r="F28" s="27">
        <v>-2</v>
      </c>
      <c r="G28">
        <v>-0.3644</v>
      </c>
      <c r="H28">
        <v>-2.9</v>
      </c>
      <c r="I28" s="31"/>
      <c r="J28" s="57" t="s">
        <v>41</v>
      </c>
      <c r="K28" s="57"/>
      <c r="L28" s="58"/>
      <c r="M28" s="58"/>
    </row>
    <row r="29" spans="1:13" ht="12.75">
      <c r="A29" s="2">
        <v>21</v>
      </c>
      <c r="B29">
        <v>1.6</v>
      </c>
      <c r="C29">
        <v>1.615</v>
      </c>
      <c r="D29" s="35">
        <v>1.58</v>
      </c>
      <c r="E29" s="60">
        <f t="shared" si="0"/>
        <v>0.5607</v>
      </c>
      <c r="F29" s="27">
        <v>0.5</v>
      </c>
      <c r="G29">
        <v>0.0801</v>
      </c>
      <c r="H29">
        <v>0.6</v>
      </c>
      <c r="I29" s="31"/>
      <c r="J29" s="57" t="s">
        <v>39</v>
      </c>
      <c r="K29" s="57"/>
      <c r="L29" s="58"/>
      <c r="M29" s="58"/>
    </row>
    <row r="30" spans="1:13" ht="12.75">
      <c r="A30" s="2">
        <v>22</v>
      </c>
      <c r="B30">
        <v>1.5</v>
      </c>
      <c r="C30">
        <v>1.462</v>
      </c>
      <c r="D30" s="35">
        <v>1.5</v>
      </c>
      <c r="E30" s="60">
        <f t="shared" si="0"/>
        <v>1.064</v>
      </c>
      <c r="F30" s="27">
        <v>1</v>
      </c>
      <c r="G30">
        <v>0.152</v>
      </c>
      <c r="H30">
        <v>1.2</v>
      </c>
      <c r="J30" s="57" t="s">
        <v>40</v>
      </c>
      <c r="K30" s="58"/>
      <c r="L30" s="58"/>
      <c r="M30" s="58"/>
    </row>
    <row r="31" spans="1:13" ht="12.75">
      <c r="A31" s="2">
        <v>23</v>
      </c>
      <c r="B31">
        <v>1.8</v>
      </c>
      <c r="C31">
        <v>1.778</v>
      </c>
      <c r="D31" s="35">
        <v>1.75</v>
      </c>
      <c r="E31" s="60">
        <f t="shared" si="0"/>
        <v>1.9739999999999998</v>
      </c>
      <c r="F31" s="27">
        <v>2.2</v>
      </c>
      <c r="G31">
        <v>0.282</v>
      </c>
      <c r="H31">
        <v>2.2</v>
      </c>
      <c r="J31" s="58" t="s">
        <v>42</v>
      </c>
      <c r="K31" s="58"/>
      <c r="L31" s="58"/>
      <c r="M31" s="58"/>
    </row>
    <row r="32" spans="1:13" ht="12.75">
      <c r="A32" s="2">
        <v>24</v>
      </c>
      <c r="B32">
        <v>2.1</v>
      </c>
      <c r="C32">
        <v>2.09</v>
      </c>
      <c r="D32" s="35">
        <v>2</v>
      </c>
      <c r="E32" s="60">
        <f t="shared" si="0"/>
        <v>-0.41090000000000004</v>
      </c>
      <c r="F32" s="27">
        <v>0</v>
      </c>
      <c r="G32">
        <v>-0.0587</v>
      </c>
      <c r="H32">
        <f>0.5</f>
        <v>0.5</v>
      </c>
      <c r="J32" s="58" t="s">
        <v>43</v>
      </c>
      <c r="K32" s="58"/>
      <c r="L32" s="58"/>
      <c r="M32" s="58"/>
    </row>
    <row r="33" spans="1:13" ht="12.75">
      <c r="A33" s="2">
        <v>25</v>
      </c>
      <c r="B33">
        <v>2.2</v>
      </c>
      <c r="C33">
        <v>2.213</v>
      </c>
      <c r="D33" s="35">
        <v>2.1</v>
      </c>
      <c r="E33" s="60">
        <f t="shared" si="0"/>
        <v>3.3775</v>
      </c>
      <c r="F33" s="27">
        <v>3.8</v>
      </c>
      <c r="G33">
        <v>0.4825</v>
      </c>
      <c r="H33">
        <v>3.8</v>
      </c>
      <c r="J33" s="58" t="s">
        <v>44</v>
      </c>
      <c r="K33" s="58"/>
      <c r="L33" s="58"/>
      <c r="M33" s="58"/>
    </row>
    <row r="34" spans="1:8" ht="12.75">
      <c r="A34" s="2">
        <v>26</v>
      </c>
      <c r="B34">
        <v>1.9</v>
      </c>
      <c r="C34">
        <v>1.852</v>
      </c>
      <c r="D34" s="35">
        <v>1.8</v>
      </c>
      <c r="E34" s="60">
        <f t="shared" si="0"/>
        <v>-0.9681000000000001</v>
      </c>
      <c r="F34" s="27">
        <v>-1</v>
      </c>
      <c r="G34">
        <v>-0.1383</v>
      </c>
      <c r="H34">
        <v>-1.1</v>
      </c>
    </row>
    <row r="35" spans="1:14" ht="12.75">
      <c r="A35" s="2">
        <v>27</v>
      </c>
      <c r="B35">
        <v>2</v>
      </c>
      <c r="C35">
        <v>2.042</v>
      </c>
      <c r="D35" s="35">
        <v>2</v>
      </c>
      <c r="E35" s="60">
        <f t="shared" si="0"/>
        <v>1.7374</v>
      </c>
      <c r="F35" s="27">
        <v>2</v>
      </c>
      <c r="G35">
        <v>0.2482</v>
      </c>
      <c r="H35">
        <v>1.9</v>
      </c>
      <c r="N35" s="29"/>
    </row>
    <row r="36" spans="1:14" ht="12.75">
      <c r="A36" s="2">
        <v>28</v>
      </c>
      <c r="B36">
        <v>1.8</v>
      </c>
      <c r="C36">
        <v>1.833</v>
      </c>
      <c r="D36" s="35">
        <v>1.9</v>
      </c>
      <c r="E36" s="60">
        <f t="shared" si="0"/>
        <v>2.3457</v>
      </c>
      <c r="F36" s="27">
        <v>3</v>
      </c>
      <c r="G36">
        <v>0.3351</v>
      </c>
      <c r="H36">
        <v>2.6</v>
      </c>
      <c r="J36" s="23" t="s">
        <v>17</v>
      </c>
      <c r="K36" s="23" t="s">
        <v>18</v>
      </c>
      <c r="L36" s="23" t="s">
        <v>19</v>
      </c>
      <c r="N36" s="30"/>
    </row>
    <row r="37" spans="1:14" ht="12.75">
      <c r="A37" s="2">
        <v>29</v>
      </c>
      <c r="B37">
        <v>1.6</v>
      </c>
      <c r="C37">
        <v>1.619</v>
      </c>
      <c r="D37" s="35">
        <v>1.65</v>
      </c>
      <c r="E37" s="60">
        <f t="shared" si="0"/>
        <v>-0.3311</v>
      </c>
      <c r="F37" s="27">
        <v>0</v>
      </c>
      <c r="G37">
        <v>-0.0473</v>
      </c>
      <c r="H37" s="34">
        <v>-0.4</v>
      </c>
      <c r="I37" s="5"/>
      <c r="J37" s="9">
        <f>MIN(C9:C38)</f>
        <v>1.462</v>
      </c>
      <c r="K37" s="9">
        <f>MAX(C9:C38)</f>
        <v>2.213</v>
      </c>
      <c r="L37" s="10">
        <f>AVERAGE(C9:C38)</f>
        <v>1.8234</v>
      </c>
      <c r="N37" s="5"/>
    </row>
    <row r="38" spans="1:14" ht="12.75">
      <c r="A38" s="2">
        <v>30</v>
      </c>
      <c r="B38">
        <v>1.6</v>
      </c>
      <c r="C38">
        <v>1.584</v>
      </c>
      <c r="D38" s="35">
        <v>1.6</v>
      </c>
      <c r="E38" s="60">
        <f t="shared" si="0"/>
        <v>1.0017</v>
      </c>
      <c r="F38" s="27">
        <v>1</v>
      </c>
      <c r="G38">
        <v>0.1431</v>
      </c>
      <c r="H38" s="34">
        <v>1.2</v>
      </c>
      <c r="I38" s="5"/>
      <c r="J38" s="24">
        <f>MIN(E9:E38)</f>
        <v>-4.6949</v>
      </c>
      <c r="K38" s="9">
        <f>MAX(E9:E38)</f>
        <v>3.9585</v>
      </c>
      <c r="L38" s="10">
        <f>AVERAGE(E9:E38)</f>
        <v>0.59374</v>
      </c>
      <c r="N38" s="31"/>
    </row>
    <row r="41" spans="3:4" ht="12.75">
      <c r="C41">
        <v>1.1</v>
      </c>
      <c r="D41">
        <f>FREQUENCY(C9:C38,1.1)</f>
        <v>0</v>
      </c>
    </row>
    <row r="42" spans="3:4" ht="12.75">
      <c r="C42">
        <v>1.2</v>
      </c>
      <c r="D42">
        <f>FREQUENCY(C9:C38,1.2)-SUM(D41:D41)</f>
        <v>0</v>
      </c>
    </row>
    <row r="43" spans="3:4" ht="12.75">
      <c r="C43">
        <v>1.3</v>
      </c>
      <c r="D43">
        <f>FREQUENCY(C9:C38,1.3)-SUM(D41:D42)</f>
        <v>0</v>
      </c>
    </row>
    <row r="44" spans="3:4" ht="12.75">
      <c r="C44">
        <v>1.4</v>
      </c>
      <c r="D44">
        <f>FREQUENCY(C9:C38,1.4)-SUM(D41:D43)</f>
        <v>0</v>
      </c>
    </row>
    <row r="45" spans="3:4" ht="12.75">
      <c r="C45">
        <v>1.5</v>
      </c>
      <c r="D45">
        <f>FREQUENCY(C9:C38,1.5)-SUM(D41:D44)</f>
        <v>1</v>
      </c>
    </row>
    <row r="46" spans="3:4" ht="12.75">
      <c r="C46">
        <v>1.6</v>
      </c>
      <c r="D46">
        <f>FREQUENCY(C9:C38,1.6)-SUM(D41:D45)</f>
        <v>1</v>
      </c>
    </row>
    <row r="47" spans="3:4" ht="12.75">
      <c r="C47">
        <v>1.7</v>
      </c>
      <c r="D47">
        <f>FREQUENCY(C9:C38,1.7)-SUM(D41:D46)</f>
        <v>7</v>
      </c>
    </row>
    <row r="48" spans="3:4" ht="12.75">
      <c r="C48">
        <v>1.8</v>
      </c>
      <c r="D48">
        <f>FREQUENCY(C9:C38,1.8)-SUM(D41:D47)</f>
        <v>6</v>
      </c>
    </row>
    <row r="49" spans="3:4" ht="12.75">
      <c r="C49">
        <v>1.9</v>
      </c>
      <c r="D49">
        <f>FREQUENCY(C9:C38,1.9)-SUM(D41:D48)</f>
        <v>6</v>
      </c>
    </row>
    <row r="50" spans="3:4" ht="12.75">
      <c r="C50">
        <v>2</v>
      </c>
      <c r="D50">
        <f>FREQUENCY(C9:C38,2)-SUM(D41:D49)</f>
        <v>2</v>
      </c>
    </row>
    <row r="51" spans="3:4" ht="12.75">
      <c r="C51">
        <v>2.1</v>
      </c>
      <c r="D51">
        <f>FREQUENCY(C9:C38,2.1)-SUM(D41:D50)</f>
        <v>6</v>
      </c>
    </row>
    <row r="52" spans="3:4" ht="12.75">
      <c r="C52">
        <v>2.2</v>
      </c>
      <c r="D52">
        <f>FREQUENCY(C9:C38,2.2)-SUM(D41:D51)</f>
        <v>0</v>
      </c>
    </row>
    <row r="53" spans="3:4" ht="12.75">
      <c r="C53">
        <v>2.3</v>
      </c>
      <c r="D53">
        <f>FREQUENCY(C9:C38,2.3)-SUM(D41:D52)</f>
        <v>1</v>
      </c>
    </row>
    <row r="54" spans="3:4" ht="12.75">
      <c r="C54">
        <v>2.4</v>
      </c>
      <c r="D54">
        <f>FREQUENCY(C9:C38,2.4)-SUM(D41:D53)</f>
        <v>0</v>
      </c>
    </row>
    <row r="55" spans="3:4" ht="12.75">
      <c r="C55">
        <v>2.5</v>
      </c>
      <c r="D55">
        <f>FREQUENCY(C9:C38,2.5)-SUM(D41:D54)</f>
        <v>0</v>
      </c>
    </row>
  </sheetData>
  <printOptions/>
  <pageMargins left="0.4330708661417323" right="0.4330708661417323" top="0.3937007874015748" bottom="0.4330708661417323" header="0.5118110236220472" footer="0.5118110236220472"/>
  <pageSetup fitToHeight="1" fitToWidth="1" horizontalDpi="360" verticalDpi="36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 Knight</cp:lastModifiedBy>
  <cp:lastPrinted>2002-10-26T11:33:51Z</cp:lastPrinted>
  <dcterms:created xsi:type="dcterms:W3CDTF">1998-12-22T12:25:04Z</dcterms:created>
  <dcterms:modified xsi:type="dcterms:W3CDTF">2002-10-26T18:43:11Z</dcterms:modified>
  <cp:category/>
  <cp:version/>
  <cp:contentType/>
  <cp:contentStatus/>
</cp:coreProperties>
</file>